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se\Desktop\"/>
    </mc:Choice>
  </mc:AlternateContent>
  <xr:revisionPtr revIDLastSave="0" documentId="13_ncr:1_{AE91406F-2A72-44B0-B802-C23E3CA5BC6C}" xr6:coauthVersionLast="36" xr6:coauthVersionMax="36" xr10:uidLastSave="{00000000-0000-0000-0000-000000000000}"/>
  <bookViews>
    <workbookView xWindow="0" yWindow="0" windowWidth="28800" windowHeight="12135" xr2:uid="{7298D15E-F2E8-40D6-941C-5F63D3983E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T13" i="1"/>
  <c r="T12" i="1"/>
  <c r="T11" i="1"/>
  <c r="T10" i="1"/>
  <c r="T9" i="1"/>
  <c r="T8" i="1"/>
  <c r="T7" i="1"/>
  <c r="T6" i="1"/>
  <c r="T5" i="1"/>
  <c r="T4" i="1"/>
  <c r="T3" i="1"/>
  <c r="H34" i="1"/>
  <c r="H33" i="1"/>
  <c r="H32" i="1"/>
  <c r="H31" i="1"/>
  <c r="H30" i="1"/>
  <c r="H29" i="1"/>
  <c r="H28" i="1"/>
  <c r="H27" i="1"/>
  <c r="H26" i="1"/>
  <c r="H25" i="1"/>
  <c r="H24" i="1"/>
  <c r="H23" i="1"/>
  <c r="H3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<sst xmlns="http://schemas.openxmlformats.org/spreadsheetml/2006/main" count="33" uniqueCount="9">
  <si>
    <t>T(K)</t>
    <phoneticPr fontId="1"/>
  </si>
  <si>
    <t>sigma (S/cm)</t>
    <phoneticPr fontId="1"/>
  </si>
  <si>
    <t>a-axis</t>
    <phoneticPr fontId="1"/>
  </si>
  <si>
    <t>c-axis</t>
    <phoneticPr fontId="1"/>
  </si>
  <si>
    <t>b-axis</t>
    <phoneticPr fontId="1"/>
  </si>
  <si>
    <t>S (microV/K)</t>
    <phoneticPr fontId="1"/>
  </si>
  <si>
    <t>k (W/mK)</t>
    <phoneticPr fontId="1"/>
  </si>
  <si>
    <t>n(cm-3)</t>
    <phoneticPr fontId="1"/>
  </si>
  <si>
    <t>myu (cm2/Vs)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</si>
</sst>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3900-FC67-4A12-89B2-3EA36E74533D}">
  <dimension ref="A1:V37"/>
  <sheetViews>
    <sheetView tabSelected="1" zoomScale="70" zoomScaleNormal="70" workbookViewId="0">
      <selection activeCell="H38" sqref="H38"/>
    </sheetView>
  </sheetViews>
  <sheetFormatPr defaultRowHeight="18.75" x14ac:dyDescent="0.4"/>
  <cols>
    <col min="2" max="2" width="14.125" customWidth="1"/>
    <col min="4" max="4" width="14.125" customWidth="1"/>
    <col min="5" max="10" width="16.5" customWidth="1"/>
    <col min="14" max="14" width="18.75" customWidth="1"/>
    <col min="16" max="17" width="12.625" customWidth="1"/>
    <col min="20" max="20" width="11.125" bestFit="1" customWidth="1"/>
    <col min="22" max="22" width="15.75" customWidth="1"/>
  </cols>
  <sheetData>
    <row r="1" spans="1:22" x14ac:dyDescent="0.4">
      <c r="A1" t="s">
        <v>2</v>
      </c>
      <c r="M1" t="s">
        <v>3</v>
      </c>
    </row>
    <row r="2" spans="1:22" x14ac:dyDescent="0.4">
      <c r="A2" s="1" t="s">
        <v>0</v>
      </c>
      <c r="B2" s="1" t="s">
        <v>1</v>
      </c>
      <c r="C2" s="2" t="s">
        <v>0</v>
      </c>
      <c r="D2" s="2" t="s">
        <v>5</v>
      </c>
      <c r="E2" s="3" t="s">
        <v>0</v>
      </c>
      <c r="F2" s="3" t="s">
        <v>6</v>
      </c>
      <c r="G2" s="4" t="s">
        <v>0</v>
      </c>
      <c r="H2" s="4" t="s">
        <v>7</v>
      </c>
      <c r="I2" s="5" t="s">
        <v>0</v>
      </c>
      <c r="J2" s="5" t="s">
        <v>8</v>
      </c>
      <c r="M2" s="1" t="s">
        <v>0</v>
      </c>
      <c r="N2" s="1" t="s">
        <v>1</v>
      </c>
      <c r="O2" s="2" t="s">
        <v>0</v>
      </c>
      <c r="P2" s="2" t="s">
        <v>5</v>
      </c>
      <c r="Q2" s="3" t="s">
        <v>0</v>
      </c>
      <c r="R2" s="3" t="s">
        <v>6</v>
      </c>
      <c r="S2" s="4" t="s">
        <v>0</v>
      </c>
      <c r="T2" s="4" t="s">
        <v>7</v>
      </c>
      <c r="U2" s="5" t="s">
        <v>0</v>
      </c>
      <c r="V2" s="5" t="s">
        <v>8</v>
      </c>
    </row>
    <row r="3" spans="1:22" x14ac:dyDescent="0.4">
      <c r="A3" s="1">
        <v>299.3</v>
      </c>
      <c r="B3" s="1">
        <v>1.532</v>
      </c>
      <c r="C3" s="2">
        <v>302.2</v>
      </c>
      <c r="D3" s="2">
        <v>536.6</v>
      </c>
      <c r="E3" s="3">
        <v>300</v>
      </c>
      <c r="F3" s="3">
        <v>0.46829999999999999</v>
      </c>
      <c r="G3" s="4">
        <v>300</v>
      </c>
      <c r="H3" s="4">
        <f>0.03111*10^19</f>
        <v>3.111E+17</v>
      </c>
      <c r="I3" s="5">
        <v>303.7</v>
      </c>
      <c r="J3" s="5">
        <v>31.94</v>
      </c>
      <c r="M3" s="1">
        <v>298.7</v>
      </c>
      <c r="N3" s="1">
        <v>12.78</v>
      </c>
      <c r="O3" s="2">
        <v>304.39999999999998</v>
      </c>
      <c r="P3" s="2">
        <v>513.5</v>
      </c>
      <c r="Q3" s="3">
        <v>300</v>
      </c>
      <c r="R3" s="3">
        <v>0.67679999999999996</v>
      </c>
      <c r="S3" s="4">
        <v>303.7</v>
      </c>
      <c r="T3" s="4">
        <f>0.05908*10^19</f>
        <v>5.908E+17</v>
      </c>
      <c r="U3" s="5">
        <v>303.7</v>
      </c>
      <c r="V3" s="5">
        <v>130.5</v>
      </c>
    </row>
    <row r="4" spans="1:22" x14ac:dyDescent="0.4">
      <c r="A4" s="1">
        <v>319.10000000000002</v>
      </c>
      <c r="B4" s="1">
        <v>1.444</v>
      </c>
      <c r="C4" s="2">
        <v>321.89999999999998</v>
      </c>
      <c r="D4" s="2">
        <v>541.6</v>
      </c>
      <c r="E4" s="3">
        <v>321.89999999999998</v>
      </c>
      <c r="F4" s="3">
        <v>0.44979999999999998</v>
      </c>
      <c r="G4" s="4">
        <v>322.2</v>
      </c>
      <c r="H4" s="4">
        <f>0.03111*10^19</f>
        <v>3.111E+17</v>
      </c>
      <c r="I4" s="5">
        <v>322.10000000000002</v>
      </c>
      <c r="J4" s="5">
        <v>29.72</v>
      </c>
      <c r="M4" s="1">
        <v>320.7</v>
      </c>
      <c r="N4" s="1">
        <v>11.68</v>
      </c>
      <c r="O4" s="2">
        <v>321.89999999999998</v>
      </c>
      <c r="P4" s="2">
        <v>520.1</v>
      </c>
      <c r="Q4" s="3">
        <v>324.10000000000002</v>
      </c>
      <c r="R4" s="3">
        <v>0.65369999999999995</v>
      </c>
      <c r="S4" s="4">
        <v>322.2</v>
      </c>
      <c r="T4" s="4">
        <f>0.06521*10^19</f>
        <v>6.521E+17</v>
      </c>
      <c r="U4" s="5">
        <v>325.7</v>
      </c>
      <c r="V4" s="5">
        <v>111.1</v>
      </c>
    </row>
    <row r="5" spans="1:22" x14ac:dyDescent="0.4">
      <c r="A5" s="1">
        <v>369.7</v>
      </c>
      <c r="B5" s="1">
        <v>1.171</v>
      </c>
      <c r="C5" s="2">
        <v>372.3</v>
      </c>
      <c r="D5" s="2">
        <v>549.79999999999995</v>
      </c>
      <c r="E5" s="3">
        <v>370.1</v>
      </c>
      <c r="F5" s="3">
        <v>0.41039999999999999</v>
      </c>
      <c r="G5" s="4">
        <v>374.1</v>
      </c>
      <c r="H5" s="4">
        <f>0.02961*10^19</f>
        <v>2.961E+17</v>
      </c>
      <c r="I5" s="5">
        <v>373.5</v>
      </c>
      <c r="J5" s="5">
        <v>25.21</v>
      </c>
      <c r="M5" s="1">
        <v>371.3</v>
      </c>
      <c r="N5" s="1">
        <v>9.1890000000000001</v>
      </c>
      <c r="O5" s="2">
        <v>374.5</v>
      </c>
      <c r="P5" s="2">
        <v>535</v>
      </c>
      <c r="Q5" s="3">
        <v>372.3</v>
      </c>
      <c r="R5" s="3">
        <v>0.59340000000000004</v>
      </c>
      <c r="S5" s="4">
        <v>374.1</v>
      </c>
      <c r="T5" s="4">
        <f>0.08345*10^19</f>
        <v>8.345E+17</v>
      </c>
      <c r="U5" s="5">
        <v>373.5</v>
      </c>
      <c r="V5" s="5">
        <v>70.209999999999994</v>
      </c>
    </row>
    <row r="6" spans="1:22" x14ac:dyDescent="0.4">
      <c r="A6" s="1">
        <v>420.3</v>
      </c>
      <c r="B6" s="1">
        <v>0.92120000000000002</v>
      </c>
      <c r="C6" s="2">
        <v>420.4</v>
      </c>
      <c r="D6" s="2">
        <v>563</v>
      </c>
      <c r="E6" s="3">
        <v>420.4</v>
      </c>
      <c r="F6" s="3">
        <v>0.37340000000000001</v>
      </c>
      <c r="G6" s="4">
        <v>422.2</v>
      </c>
      <c r="H6" s="4">
        <f>0.02818*10^19</f>
        <v>2.818E+17</v>
      </c>
      <c r="I6" s="5">
        <v>421.3</v>
      </c>
      <c r="J6" s="5">
        <v>20.72</v>
      </c>
      <c r="M6" s="1">
        <v>421.9</v>
      </c>
      <c r="N6" s="1">
        <v>7.681</v>
      </c>
      <c r="O6" s="2">
        <v>424.8</v>
      </c>
      <c r="P6" s="2">
        <v>549.79999999999995</v>
      </c>
      <c r="Q6" s="3">
        <v>422.6</v>
      </c>
      <c r="R6" s="3">
        <v>0.53779999999999994</v>
      </c>
      <c r="S6" s="4">
        <v>422.2</v>
      </c>
      <c r="T6" s="4">
        <f>0.09676*10^19</f>
        <v>9.676E+17</v>
      </c>
      <c r="U6" s="5">
        <v>421.3</v>
      </c>
      <c r="V6" s="5">
        <v>48.58</v>
      </c>
    </row>
    <row r="7" spans="1:22" x14ac:dyDescent="0.4">
      <c r="A7" s="1">
        <v>470.9</v>
      </c>
      <c r="B7" s="1">
        <v>0.81820000000000004</v>
      </c>
      <c r="C7" s="2">
        <v>470.8</v>
      </c>
      <c r="D7" s="2">
        <v>581.20000000000005</v>
      </c>
      <c r="E7" s="3">
        <v>470.8</v>
      </c>
      <c r="F7" s="3">
        <v>0.33860000000000001</v>
      </c>
      <c r="G7" s="4">
        <v>474.1</v>
      </c>
      <c r="H7" s="4">
        <f>0.02818*10^19</f>
        <v>2.818E+17</v>
      </c>
      <c r="I7" s="5">
        <v>472.8</v>
      </c>
      <c r="J7" s="5">
        <v>16.21</v>
      </c>
      <c r="M7" s="1">
        <v>472.5</v>
      </c>
      <c r="N7" s="1">
        <v>6.2290000000000001</v>
      </c>
      <c r="O7" s="2">
        <v>473</v>
      </c>
      <c r="P7" s="2">
        <v>563</v>
      </c>
      <c r="Q7" s="3">
        <v>473</v>
      </c>
      <c r="R7" s="3">
        <v>0.48459999999999998</v>
      </c>
      <c r="S7" s="4">
        <v>474.1</v>
      </c>
      <c r="T7" s="4">
        <f>0.07561*10^19</f>
        <v>7.561E+17</v>
      </c>
      <c r="U7" s="5">
        <v>472.8</v>
      </c>
      <c r="V7" s="5">
        <v>52.64</v>
      </c>
    </row>
    <row r="8" spans="1:22" x14ac:dyDescent="0.4">
      <c r="A8" s="1">
        <v>519.20000000000005</v>
      </c>
      <c r="B8" s="1">
        <v>0.79569999999999996</v>
      </c>
      <c r="C8" s="2">
        <v>523.4</v>
      </c>
      <c r="D8" s="2">
        <v>584.5</v>
      </c>
      <c r="E8" s="3">
        <v>521.20000000000005</v>
      </c>
      <c r="F8" s="3">
        <v>0.3085</v>
      </c>
      <c r="G8" s="4">
        <v>525.9</v>
      </c>
      <c r="H8" s="4">
        <f>0.03111*10^19</f>
        <v>3.111E+17</v>
      </c>
      <c r="I8" s="5">
        <v>524.29999999999995</v>
      </c>
      <c r="J8" s="5">
        <v>13.85</v>
      </c>
      <c r="M8" s="1">
        <v>520.9</v>
      </c>
      <c r="N8" s="1">
        <v>5.532</v>
      </c>
      <c r="O8" s="2">
        <v>523.4</v>
      </c>
      <c r="P8" s="2">
        <v>569.6</v>
      </c>
      <c r="Q8" s="3">
        <v>521.20000000000005</v>
      </c>
      <c r="R8" s="3">
        <v>0.43359999999999999</v>
      </c>
      <c r="S8" s="4">
        <v>525.9</v>
      </c>
      <c r="T8" s="4">
        <f>0.07561*10^19</f>
        <v>7.561E+17</v>
      </c>
      <c r="U8" s="5">
        <v>524.29999999999995</v>
      </c>
      <c r="V8" s="5">
        <v>43.85</v>
      </c>
    </row>
    <row r="9" spans="1:22" x14ac:dyDescent="0.4">
      <c r="A9" s="1">
        <v>567.6</v>
      </c>
      <c r="B9" s="1">
        <v>0.87350000000000005</v>
      </c>
      <c r="C9" s="2">
        <v>573.70000000000005</v>
      </c>
      <c r="D9" s="2">
        <v>581.20000000000005</v>
      </c>
      <c r="E9" s="3">
        <v>571.5</v>
      </c>
      <c r="F9" s="3">
        <v>0.28299999999999997</v>
      </c>
      <c r="G9" s="4">
        <v>570.4</v>
      </c>
      <c r="H9" s="4">
        <f>0.03981*10^19</f>
        <v>3.981E+17</v>
      </c>
      <c r="I9" s="5">
        <v>575.70000000000005</v>
      </c>
      <c r="J9" s="5">
        <v>13.63</v>
      </c>
      <c r="M9" s="1">
        <v>571.5</v>
      </c>
      <c r="N9" s="1">
        <v>5.5460000000000003</v>
      </c>
      <c r="O9" s="2">
        <v>573.70000000000005</v>
      </c>
      <c r="P9" s="2">
        <v>568</v>
      </c>
      <c r="Q9" s="3">
        <v>573.70000000000005</v>
      </c>
      <c r="R9" s="3">
        <v>0.3896</v>
      </c>
      <c r="S9" s="4">
        <v>574.1</v>
      </c>
      <c r="T9" s="4">
        <f>0.08767*10^19</f>
        <v>8.767E+17</v>
      </c>
      <c r="U9" s="5">
        <v>575.70000000000005</v>
      </c>
      <c r="V9" s="5">
        <v>41.49</v>
      </c>
    </row>
    <row r="10" spans="1:22" x14ac:dyDescent="0.4">
      <c r="A10" s="1">
        <v>620.20000000000005</v>
      </c>
      <c r="B10" s="1">
        <v>1.222</v>
      </c>
      <c r="C10" s="2">
        <v>621.9</v>
      </c>
      <c r="D10" s="2">
        <v>571.29999999999995</v>
      </c>
      <c r="E10" s="3">
        <v>621.9</v>
      </c>
      <c r="F10" s="3">
        <v>0.25979999999999998</v>
      </c>
      <c r="G10" s="4">
        <v>625.9</v>
      </c>
      <c r="H10" s="4">
        <f>0.06207*10^19</f>
        <v>6.207E+17</v>
      </c>
      <c r="I10" s="5">
        <v>623.5</v>
      </c>
      <c r="J10" s="5">
        <v>11.28</v>
      </c>
      <c r="M10" s="1">
        <v>619.79999999999995</v>
      </c>
      <c r="N10" s="1">
        <v>6.4690000000000003</v>
      </c>
      <c r="O10" s="2">
        <v>624.1</v>
      </c>
      <c r="P10" s="2">
        <v>554.79999999999995</v>
      </c>
      <c r="Q10" s="3">
        <v>621.9</v>
      </c>
      <c r="R10" s="3">
        <v>0.35709999999999997</v>
      </c>
      <c r="S10" s="4">
        <v>622.20000000000005</v>
      </c>
      <c r="T10" s="4">
        <f>0.1238*10^19</f>
        <v>1.238E+18</v>
      </c>
      <c r="U10" s="5">
        <v>623.5</v>
      </c>
      <c r="V10" s="5">
        <v>30.57</v>
      </c>
    </row>
    <row r="11" spans="1:22" x14ac:dyDescent="0.4">
      <c r="A11" s="1">
        <v>670.6</v>
      </c>
      <c r="B11" s="1">
        <v>2.0510000000000002</v>
      </c>
      <c r="C11" s="2">
        <v>672.3</v>
      </c>
      <c r="D11" s="2">
        <v>541.6</v>
      </c>
      <c r="E11" s="3">
        <v>672.3</v>
      </c>
      <c r="F11" s="3">
        <v>0.24360000000000001</v>
      </c>
      <c r="G11" s="4">
        <v>674.1</v>
      </c>
      <c r="H11" s="4">
        <f>0.1367*10^19</f>
        <v>1.367E+18</v>
      </c>
      <c r="I11" s="5">
        <v>675</v>
      </c>
      <c r="J11" s="5">
        <v>8.9179999999999993</v>
      </c>
      <c r="M11" s="1">
        <v>670.2</v>
      </c>
      <c r="N11" s="1">
        <v>8.7810000000000006</v>
      </c>
      <c r="O11" s="2">
        <v>674.5</v>
      </c>
      <c r="P11" s="2">
        <v>525.1</v>
      </c>
      <c r="Q11" s="3">
        <v>672.3</v>
      </c>
      <c r="R11" s="3">
        <v>0.32469999999999999</v>
      </c>
      <c r="S11" s="4">
        <v>674.1</v>
      </c>
      <c r="T11" s="4">
        <f>0.2131*10^19</f>
        <v>2.131E+18</v>
      </c>
      <c r="U11" s="5">
        <v>675</v>
      </c>
      <c r="V11" s="5">
        <v>26.06</v>
      </c>
    </row>
    <row r="12" spans="1:22" x14ac:dyDescent="0.4">
      <c r="A12" s="1">
        <v>718.8</v>
      </c>
      <c r="B12" s="1">
        <v>3.5470000000000002</v>
      </c>
      <c r="C12" s="2">
        <v>720.4</v>
      </c>
      <c r="D12" s="2">
        <v>515.20000000000005</v>
      </c>
      <c r="E12" s="3">
        <v>720.4</v>
      </c>
      <c r="F12" s="3">
        <v>0.2344</v>
      </c>
      <c r="G12" s="4">
        <v>722.2</v>
      </c>
      <c r="H12" s="4">
        <f>0.2865*10^19</f>
        <v>2.865E+18</v>
      </c>
      <c r="I12" s="5">
        <v>722.8</v>
      </c>
      <c r="J12" s="5">
        <v>6.5709999999999997</v>
      </c>
      <c r="M12" s="1">
        <v>720.7</v>
      </c>
      <c r="N12" s="1">
        <v>14.29</v>
      </c>
      <c r="O12" s="2">
        <v>722.6</v>
      </c>
      <c r="P12" s="2">
        <v>482.2</v>
      </c>
      <c r="Q12" s="3">
        <v>722.6</v>
      </c>
      <c r="R12" s="3">
        <v>0.29920000000000002</v>
      </c>
      <c r="S12" s="4">
        <v>725.9</v>
      </c>
      <c r="T12" s="4">
        <f>0.4467*10^19</f>
        <v>4.467E+18</v>
      </c>
      <c r="U12" s="5">
        <v>722.8</v>
      </c>
      <c r="V12" s="5">
        <v>19.43</v>
      </c>
    </row>
    <row r="13" spans="1:22" x14ac:dyDescent="0.4">
      <c r="A13" s="1">
        <v>769.2</v>
      </c>
      <c r="B13" s="1">
        <v>7.1379999999999999</v>
      </c>
      <c r="C13" s="2">
        <v>770.8</v>
      </c>
      <c r="D13" s="2">
        <v>442.6</v>
      </c>
      <c r="E13" s="3">
        <v>770.8</v>
      </c>
      <c r="F13" s="3">
        <v>0.22739999999999999</v>
      </c>
      <c r="G13" s="4">
        <v>774.1</v>
      </c>
      <c r="H13" s="4">
        <f>0.6006*10^19</f>
        <v>6.006E+18</v>
      </c>
      <c r="I13" s="5">
        <v>774.3</v>
      </c>
      <c r="J13" s="5">
        <v>4.2069999999999999</v>
      </c>
      <c r="M13" s="1">
        <v>771.1</v>
      </c>
      <c r="N13" s="1">
        <v>26.27</v>
      </c>
      <c r="O13" s="2">
        <v>773</v>
      </c>
      <c r="P13" s="2">
        <v>416.2</v>
      </c>
      <c r="Q13" s="3">
        <v>770.8</v>
      </c>
      <c r="R13" s="3">
        <v>0.28760000000000002</v>
      </c>
      <c r="S13" s="4">
        <v>774.1</v>
      </c>
      <c r="T13" s="4">
        <f>0.7686*10^19</f>
        <v>7.686E+18</v>
      </c>
      <c r="U13" s="5">
        <v>774.3</v>
      </c>
      <c r="V13" s="5">
        <v>21.35</v>
      </c>
    </row>
    <row r="14" spans="1:22" x14ac:dyDescent="0.4">
      <c r="A14" s="1">
        <v>819.6</v>
      </c>
      <c r="B14" s="1">
        <v>14.81</v>
      </c>
      <c r="C14" s="2">
        <v>819</v>
      </c>
      <c r="D14" s="2">
        <v>386.5</v>
      </c>
      <c r="E14" s="3">
        <v>821.2</v>
      </c>
      <c r="F14" s="3">
        <v>0.24129999999999999</v>
      </c>
      <c r="G14" s="4">
        <v>825.9</v>
      </c>
      <c r="H14" s="4">
        <f>1.46*10^19</f>
        <v>1.46E+19</v>
      </c>
      <c r="I14" s="5">
        <v>822</v>
      </c>
      <c r="J14" s="5">
        <v>4.0030000000000001</v>
      </c>
      <c r="M14" s="1">
        <v>821.3</v>
      </c>
      <c r="N14" s="1">
        <v>73.77</v>
      </c>
      <c r="O14" s="2">
        <v>823.4</v>
      </c>
      <c r="P14" s="2">
        <v>327.10000000000002</v>
      </c>
      <c r="Q14" s="3">
        <v>821.2</v>
      </c>
      <c r="R14" s="3">
        <v>0.31309999999999999</v>
      </c>
      <c r="S14" s="4">
        <v>825.9</v>
      </c>
      <c r="T14" s="4">
        <f>1.259*10^19</f>
        <v>1.2589999999999998E+19</v>
      </c>
      <c r="U14" s="5">
        <v>822</v>
      </c>
      <c r="V14" s="5">
        <v>36.14</v>
      </c>
    </row>
    <row r="15" spans="1:22" x14ac:dyDescent="0.4">
      <c r="A15" s="1">
        <v>870.1</v>
      </c>
      <c r="B15" s="1">
        <v>14.85</v>
      </c>
      <c r="C15" s="2">
        <v>871.5</v>
      </c>
      <c r="D15" s="2">
        <v>386.5</v>
      </c>
      <c r="E15" s="3">
        <v>871.5</v>
      </c>
      <c r="F15" s="3">
        <v>0.2344</v>
      </c>
      <c r="M15" s="1">
        <v>869.7</v>
      </c>
      <c r="N15" s="1">
        <v>76.23</v>
      </c>
      <c r="O15" s="2">
        <v>871.5</v>
      </c>
      <c r="P15" s="2">
        <v>325.39999999999998</v>
      </c>
      <c r="Q15" s="3">
        <v>871.5</v>
      </c>
      <c r="R15" s="3">
        <v>0.31309999999999999</v>
      </c>
    </row>
    <row r="16" spans="1:22" x14ac:dyDescent="0.4">
      <c r="A16" s="1">
        <v>920.7</v>
      </c>
      <c r="B16" s="1">
        <v>14.88</v>
      </c>
      <c r="C16" s="2">
        <v>921.9</v>
      </c>
      <c r="D16" s="2">
        <v>388.1</v>
      </c>
      <c r="E16" s="3">
        <v>921.9</v>
      </c>
      <c r="F16" s="3">
        <v>0.2344</v>
      </c>
      <c r="M16" s="1">
        <v>922.4</v>
      </c>
      <c r="N16" s="1">
        <v>74.150000000000006</v>
      </c>
      <c r="O16" s="2">
        <v>921.9</v>
      </c>
      <c r="P16" s="2">
        <v>323.8</v>
      </c>
      <c r="Q16" s="3">
        <v>921.9</v>
      </c>
      <c r="R16" s="3">
        <v>0.3085</v>
      </c>
    </row>
    <row r="17" spans="1:18" x14ac:dyDescent="0.4">
      <c r="A17" s="1">
        <v>969</v>
      </c>
      <c r="B17" s="1">
        <v>13.62</v>
      </c>
      <c r="C17" s="2">
        <v>970.1</v>
      </c>
      <c r="D17" s="2">
        <v>384.8</v>
      </c>
      <c r="E17" s="3">
        <v>972.3</v>
      </c>
      <c r="F17" s="3">
        <v>0.2344</v>
      </c>
      <c r="M17" s="1">
        <v>970.8</v>
      </c>
      <c r="N17" s="1">
        <v>67.87</v>
      </c>
      <c r="O17" s="2">
        <v>970.1</v>
      </c>
      <c r="P17" s="2">
        <v>322.10000000000002</v>
      </c>
      <c r="Q17" s="3">
        <v>970.1</v>
      </c>
      <c r="R17" s="3">
        <v>0.30149999999999999</v>
      </c>
    </row>
    <row r="21" spans="1:18" x14ac:dyDescent="0.4">
      <c r="A21" t="s">
        <v>4</v>
      </c>
    </row>
    <row r="22" spans="1:18" x14ac:dyDescent="0.4">
      <c r="A22" s="1" t="s">
        <v>0</v>
      </c>
      <c r="B22" s="1" t="s">
        <v>1</v>
      </c>
      <c r="C22" s="2" t="s">
        <v>0</v>
      </c>
      <c r="D22" s="2" t="s">
        <v>5</v>
      </c>
      <c r="E22" s="3" t="s">
        <v>0</v>
      </c>
      <c r="F22" s="3" t="s">
        <v>6</v>
      </c>
      <c r="G22" s="4" t="s">
        <v>0</v>
      </c>
      <c r="H22" s="4" t="s">
        <v>7</v>
      </c>
      <c r="I22" s="5" t="s">
        <v>0</v>
      </c>
      <c r="J22" s="5" t="s">
        <v>8</v>
      </c>
    </row>
    <row r="23" spans="1:18" x14ac:dyDescent="0.4">
      <c r="A23" s="1">
        <v>298.8</v>
      </c>
      <c r="B23" s="1">
        <v>10.34</v>
      </c>
      <c r="C23" s="2">
        <v>302.2</v>
      </c>
      <c r="D23" s="2">
        <v>505.3</v>
      </c>
      <c r="E23" s="3">
        <v>300</v>
      </c>
      <c r="F23" s="3">
        <v>0.70230000000000004</v>
      </c>
      <c r="G23" s="4">
        <v>300</v>
      </c>
      <c r="H23" s="4">
        <f>0.02683*10^19</f>
        <v>2.683E+17</v>
      </c>
      <c r="I23" s="5">
        <v>303.7</v>
      </c>
      <c r="J23" s="5">
        <v>244.1</v>
      </c>
    </row>
    <row r="24" spans="1:18" x14ac:dyDescent="0.4">
      <c r="A24" s="1">
        <v>320.8</v>
      </c>
      <c r="B24" s="1">
        <v>9.7379999999999995</v>
      </c>
      <c r="C24" s="2">
        <v>324.10000000000002</v>
      </c>
      <c r="D24" s="2">
        <v>510.2</v>
      </c>
      <c r="E24" s="3">
        <v>321.89999999999998</v>
      </c>
      <c r="F24" s="3">
        <v>0.68379999999999996</v>
      </c>
      <c r="G24" s="4">
        <v>322.2</v>
      </c>
      <c r="H24" s="4">
        <f>0.02961*10^19</f>
        <v>2.961E+17</v>
      </c>
      <c r="I24" s="5">
        <v>322.10000000000002</v>
      </c>
      <c r="J24" s="5">
        <v>218.3</v>
      </c>
    </row>
    <row r="25" spans="1:18" x14ac:dyDescent="0.4">
      <c r="A25" s="1">
        <v>371.4</v>
      </c>
      <c r="B25" s="1">
        <v>8.391</v>
      </c>
      <c r="C25" s="2">
        <v>374.5</v>
      </c>
      <c r="D25" s="2">
        <v>523.4</v>
      </c>
      <c r="E25" s="3">
        <v>374.5</v>
      </c>
      <c r="F25" s="3">
        <v>0.6351</v>
      </c>
      <c r="G25" s="4">
        <v>374.1</v>
      </c>
      <c r="H25" s="4">
        <f>0.03607*10^19</f>
        <v>3.607E+17</v>
      </c>
      <c r="I25" s="5">
        <v>373.5</v>
      </c>
      <c r="J25" s="5">
        <v>143.1</v>
      </c>
    </row>
    <row r="26" spans="1:18" x14ac:dyDescent="0.4">
      <c r="A26" s="1">
        <v>419.8</v>
      </c>
      <c r="B26" s="1">
        <v>6.601</v>
      </c>
      <c r="C26" s="2">
        <v>422.6</v>
      </c>
      <c r="D26" s="2">
        <v>536.6</v>
      </c>
      <c r="E26" s="3">
        <v>422.6</v>
      </c>
      <c r="F26" s="3">
        <v>0.58179999999999998</v>
      </c>
      <c r="G26" s="4">
        <v>425.9</v>
      </c>
      <c r="H26" s="4">
        <f>0.03789*10^19</f>
        <v>3.789E+17</v>
      </c>
      <c r="I26" s="5">
        <v>421.3</v>
      </c>
      <c r="J26" s="5">
        <v>104.3</v>
      </c>
    </row>
    <row r="27" spans="1:18" x14ac:dyDescent="0.4">
      <c r="A27" s="1">
        <v>470.4</v>
      </c>
      <c r="B27" s="1">
        <v>5.5179999999999998</v>
      </c>
      <c r="C27" s="2">
        <v>473</v>
      </c>
      <c r="D27" s="2">
        <v>549.79999999999995</v>
      </c>
      <c r="E27" s="3">
        <v>473</v>
      </c>
      <c r="F27" s="3">
        <v>0.52859999999999996</v>
      </c>
      <c r="G27" s="4">
        <v>474.1</v>
      </c>
      <c r="H27" s="4">
        <f>0.03433*10^19</f>
        <v>3.433E+17</v>
      </c>
      <c r="I27" s="5">
        <v>472.8</v>
      </c>
      <c r="J27" s="5">
        <v>101.9</v>
      </c>
    </row>
    <row r="28" spans="1:18" x14ac:dyDescent="0.4">
      <c r="A28" s="1">
        <v>518.70000000000005</v>
      </c>
      <c r="B28" s="1">
        <v>5.2060000000000004</v>
      </c>
      <c r="C28" s="2">
        <v>523.4</v>
      </c>
      <c r="D28" s="2">
        <v>561.4</v>
      </c>
      <c r="E28" s="3">
        <v>521.20000000000005</v>
      </c>
      <c r="F28" s="3">
        <v>0.47760000000000002</v>
      </c>
      <c r="G28" s="4">
        <v>525.9</v>
      </c>
      <c r="H28" s="4">
        <f>0.03268*10^19</f>
        <v>3.268E+17</v>
      </c>
      <c r="I28" s="5">
        <v>524.29999999999995</v>
      </c>
      <c r="J28" s="5">
        <v>93.13</v>
      </c>
    </row>
    <row r="29" spans="1:18" x14ac:dyDescent="0.4">
      <c r="A29" s="1">
        <v>569.29999999999995</v>
      </c>
      <c r="B29" s="1">
        <v>5.38</v>
      </c>
      <c r="C29" s="2">
        <v>571.5</v>
      </c>
      <c r="D29" s="2">
        <v>568</v>
      </c>
      <c r="E29" s="3">
        <v>571.5</v>
      </c>
      <c r="F29" s="3">
        <v>0.43359999999999999</v>
      </c>
      <c r="G29" s="4">
        <v>574.1</v>
      </c>
      <c r="H29" s="4">
        <f>0.03607*10^19</f>
        <v>3.607E+17</v>
      </c>
      <c r="I29" s="5">
        <v>575.70000000000005</v>
      </c>
      <c r="J29" s="5">
        <v>88.63</v>
      </c>
    </row>
    <row r="30" spans="1:18" x14ac:dyDescent="0.4">
      <c r="A30" s="1">
        <v>617.6</v>
      </c>
      <c r="B30" s="1">
        <v>6.6669999999999998</v>
      </c>
      <c r="C30" s="2">
        <v>621.9</v>
      </c>
      <c r="D30" s="2">
        <v>563</v>
      </c>
      <c r="E30" s="3">
        <v>621.9</v>
      </c>
      <c r="F30" s="3">
        <v>0.39419999999999999</v>
      </c>
      <c r="G30" s="4">
        <v>622.20000000000005</v>
      </c>
      <c r="H30" s="4">
        <f>0.06207*10^19</f>
        <v>6.207E+17</v>
      </c>
      <c r="I30" s="5">
        <v>623.5</v>
      </c>
      <c r="J30" s="5">
        <v>62.71</v>
      </c>
    </row>
    <row r="31" spans="1:18" x14ac:dyDescent="0.4">
      <c r="A31" s="1">
        <v>670.2</v>
      </c>
      <c r="B31" s="1">
        <v>10.53</v>
      </c>
      <c r="C31" s="2">
        <v>670.1</v>
      </c>
      <c r="D31" s="2">
        <v>541.6</v>
      </c>
      <c r="E31" s="3">
        <v>670.1</v>
      </c>
      <c r="F31" s="3">
        <v>0.36409999999999998</v>
      </c>
      <c r="G31" s="4">
        <v>674.1</v>
      </c>
      <c r="H31" s="4">
        <f>0.1179*10^19</f>
        <v>1.179E+18</v>
      </c>
      <c r="I31" s="5">
        <v>675</v>
      </c>
      <c r="J31" s="5">
        <v>53.92</v>
      </c>
    </row>
    <row r="32" spans="1:18" x14ac:dyDescent="0.4">
      <c r="A32" s="1">
        <v>718.4</v>
      </c>
      <c r="B32" s="1">
        <v>17.670000000000002</v>
      </c>
      <c r="C32" s="2">
        <v>720.4</v>
      </c>
      <c r="D32" s="2">
        <v>500.3</v>
      </c>
      <c r="E32" s="3">
        <v>722.6</v>
      </c>
      <c r="F32" s="3">
        <v>0.34089999999999998</v>
      </c>
      <c r="G32" s="4">
        <v>722.2</v>
      </c>
      <c r="H32" s="4">
        <f>0.3322*10^19</f>
        <v>3.322E+18</v>
      </c>
      <c r="I32" s="5">
        <v>722.8</v>
      </c>
      <c r="J32" s="5">
        <v>32.28</v>
      </c>
    </row>
    <row r="33" spans="1:10" x14ac:dyDescent="0.4">
      <c r="A33" s="1">
        <v>768.8</v>
      </c>
      <c r="B33" s="1">
        <v>35.56</v>
      </c>
      <c r="C33" s="2">
        <v>770.8</v>
      </c>
      <c r="D33" s="2">
        <v>436</v>
      </c>
      <c r="E33" s="3">
        <v>773</v>
      </c>
      <c r="F33" s="3">
        <v>0.32929999999999998</v>
      </c>
      <c r="G33" s="4">
        <v>774.1</v>
      </c>
      <c r="H33" s="4">
        <f>0.6629*10^19</f>
        <v>6.629E+18</v>
      </c>
      <c r="I33" s="5">
        <v>774.3</v>
      </c>
      <c r="J33" s="5">
        <v>27.78</v>
      </c>
    </row>
    <row r="34" spans="1:10" x14ac:dyDescent="0.4">
      <c r="A34" s="1">
        <v>816.9</v>
      </c>
      <c r="B34" s="1">
        <v>91.18</v>
      </c>
      <c r="C34" s="2">
        <v>819</v>
      </c>
      <c r="D34" s="2">
        <v>343.6</v>
      </c>
      <c r="E34" s="3">
        <v>821.2</v>
      </c>
      <c r="F34" s="3">
        <v>0.35249999999999998</v>
      </c>
      <c r="G34" s="4">
        <v>825.9</v>
      </c>
      <c r="H34" s="4">
        <f>1.323*10^19</f>
        <v>1.323E+19</v>
      </c>
      <c r="I34" s="5">
        <v>822</v>
      </c>
      <c r="J34" s="5">
        <v>44.72</v>
      </c>
    </row>
    <row r="35" spans="1:10" x14ac:dyDescent="0.4">
      <c r="A35" s="1">
        <v>869.6</v>
      </c>
      <c r="B35" s="1">
        <v>91.42</v>
      </c>
      <c r="C35" s="2">
        <v>869.3</v>
      </c>
      <c r="D35" s="2">
        <v>338.6</v>
      </c>
      <c r="E35" s="3">
        <v>871.5</v>
      </c>
      <c r="F35" s="3">
        <v>0.35249999999999998</v>
      </c>
    </row>
    <row r="36" spans="1:10" x14ac:dyDescent="0.4">
      <c r="A36" s="1">
        <v>918</v>
      </c>
      <c r="B36" s="1">
        <v>91.64</v>
      </c>
      <c r="C36" s="2">
        <v>919.7</v>
      </c>
      <c r="D36" s="2">
        <v>340.3</v>
      </c>
      <c r="E36" s="3">
        <v>919.7</v>
      </c>
      <c r="F36" s="3">
        <v>0.35020000000000001</v>
      </c>
    </row>
    <row r="37" spans="1:10" x14ac:dyDescent="0.4">
      <c r="A37" s="1">
        <v>968.6</v>
      </c>
      <c r="B37" s="1">
        <v>78.959999999999994</v>
      </c>
      <c r="C37" s="2">
        <v>970.1</v>
      </c>
      <c r="D37" s="2">
        <v>337</v>
      </c>
      <c r="E37" s="3">
        <v>970.1</v>
      </c>
      <c r="F37" s="3">
        <v>0.34560000000000002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katase</cp:lastModifiedBy>
  <dcterms:created xsi:type="dcterms:W3CDTF">2022-04-04T00:41:50Z</dcterms:created>
  <dcterms:modified xsi:type="dcterms:W3CDTF">2022-04-04T01:36:47Z</dcterms:modified>
</cp:coreProperties>
</file>