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実験データ\ゼミ資料\Original papers\論文＠神谷研\(2021) SrTiO3-xHx bulk\"/>
    </mc:Choice>
  </mc:AlternateContent>
  <xr:revisionPtr revIDLastSave="0" documentId="13_ncr:1_{AEAB6C49-5FFE-4B00-894B-AF4478A08707}" xr6:coauthVersionLast="36" xr6:coauthVersionMax="36" xr10:uidLastSave="{00000000-0000-0000-0000-000000000000}"/>
  <bookViews>
    <workbookView xWindow="0" yWindow="0" windowWidth="24720" windowHeight="12135" activeTab="2" xr2:uid="{3C601798-930F-4909-8A79-7FD9F5EA1DE6}"/>
  </bookViews>
  <sheets>
    <sheet name="poly La-STO Muta J Alloy" sheetId="1" r:id="rId1"/>
    <sheet name="single crystal La-STO JAP ohta" sheetId="2" r:id="rId2"/>
    <sheet name="Komatsu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O7" i="2" s="1"/>
  <c r="P7" i="2" s="1"/>
  <c r="N8" i="2"/>
  <c r="O8" i="2" s="1"/>
  <c r="P8" i="2" s="1"/>
  <c r="N9" i="2"/>
  <c r="O9" i="2" s="1"/>
  <c r="P9" i="2" s="1"/>
  <c r="N10" i="2"/>
  <c r="O10" i="2" s="1"/>
  <c r="P10" i="2" s="1"/>
  <c r="N2" i="2"/>
  <c r="O2" i="2" s="1"/>
  <c r="P2" i="2" s="1"/>
  <c r="I2" i="3"/>
  <c r="O3" i="2"/>
  <c r="P3" i="2" s="1"/>
  <c r="P6" i="2"/>
  <c r="O6" i="2"/>
  <c r="O5" i="2"/>
  <c r="P5" i="2" s="1"/>
  <c r="O4" i="2"/>
  <c r="P4" i="2" s="1"/>
  <c r="K3" i="3"/>
  <c r="K4" i="3"/>
  <c r="K5" i="3"/>
  <c r="K6" i="3"/>
  <c r="K7" i="3"/>
  <c r="K8" i="3"/>
  <c r="K9" i="3"/>
  <c r="K10" i="3"/>
  <c r="J3" i="3"/>
  <c r="J4" i="3"/>
  <c r="J5" i="3"/>
  <c r="J6" i="3"/>
  <c r="J7" i="3"/>
  <c r="J8" i="3"/>
  <c r="J9" i="3"/>
  <c r="J10" i="3"/>
  <c r="J2" i="3"/>
  <c r="K2" i="3" s="1"/>
  <c r="I3" i="3"/>
  <c r="I4" i="3"/>
  <c r="I5" i="3"/>
  <c r="I6" i="3"/>
  <c r="I7" i="3"/>
  <c r="I8" i="3"/>
  <c r="I9" i="3"/>
  <c r="I10" i="3"/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2" i="3"/>
  <c r="H3" i="3"/>
  <c r="H4" i="3"/>
  <c r="H5" i="3"/>
  <c r="H6" i="3"/>
  <c r="H7" i="3"/>
  <c r="H8" i="3"/>
  <c r="H9" i="3"/>
  <c r="H10" i="3"/>
  <c r="H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2" i="3"/>
  <c r="K3" i="1"/>
  <c r="K4" i="1"/>
  <c r="K5" i="1"/>
  <c r="K6" i="1"/>
  <c r="K7" i="1"/>
  <c r="K8" i="1"/>
  <c r="K9" i="1"/>
  <c r="K10" i="1"/>
  <c r="K2" i="1"/>
  <c r="M4" i="2"/>
  <c r="M5" i="2"/>
  <c r="M6" i="2"/>
  <c r="M7" i="2"/>
  <c r="M8" i="2"/>
  <c r="M9" i="2"/>
  <c r="M10" i="2"/>
  <c r="M2" i="2"/>
  <c r="J3" i="2"/>
  <c r="M3" i="2" s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2" i="2"/>
  <c r="L2" i="2"/>
  <c r="J3" i="1"/>
  <c r="J4" i="1"/>
  <c r="J5" i="1"/>
  <c r="J6" i="1"/>
  <c r="J7" i="1"/>
  <c r="J8" i="1"/>
  <c r="J9" i="1"/>
  <c r="J10" i="1"/>
  <c r="J2" i="1"/>
  <c r="I2" i="1"/>
  <c r="D3" i="1"/>
  <c r="D4" i="1"/>
  <c r="D5" i="1"/>
  <c r="D6" i="1"/>
  <c r="D7" i="1"/>
  <c r="D8" i="1"/>
  <c r="D9" i="1"/>
  <c r="D10" i="1"/>
  <c r="D2" i="1"/>
  <c r="L3" i="2" l="1"/>
  <c r="L4" i="2"/>
  <c r="L5" i="2"/>
  <c r="L6" i="2"/>
  <c r="L7" i="2"/>
  <c r="L8" i="2"/>
  <c r="L9" i="2"/>
  <c r="L10" i="2"/>
  <c r="I3" i="1" l="1"/>
  <c r="I4" i="1"/>
  <c r="I5" i="1"/>
  <c r="I6" i="1"/>
  <c r="I7" i="1"/>
  <c r="I8" i="1"/>
  <c r="I9" i="1"/>
  <c r="I10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<sst xmlns="http://schemas.openxmlformats.org/spreadsheetml/2006/main" count="40" uniqueCount="22">
  <si>
    <t>T(K)</t>
    <phoneticPr fontId="1"/>
  </si>
  <si>
    <t>S (microV/K)</t>
    <phoneticPr fontId="1"/>
  </si>
  <si>
    <t>sigma (S/m)</t>
    <phoneticPr fontId="1"/>
  </si>
  <si>
    <t>sigma (S/cm)</t>
    <phoneticPr fontId="1"/>
  </si>
  <si>
    <t>H. Muta et al. / Journal of Alloys and Compounds 350 (2003) 292–295</t>
    <phoneticPr fontId="1"/>
  </si>
  <si>
    <t>kappa (W/mK)</t>
    <phoneticPr fontId="1"/>
  </si>
  <si>
    <t>Sr0.9La0.1TiO3 bulk polycrystal</t>
    <phoneticPr fontId="1"/>
  </si>
  <si>
    <t>Z</t>
    <phoneticPr fontId="1"/>
  </si>
  <si>
    <t>ZT</t>
    <phoneticPr fontId="1"/>
  </si>
  <si>
    <t>S. Ohta J. Appl. Phys. 97, 034106 (2005)</t>
    <phoneticPr fontId="1"/>
  </si>
  <si>
    <t>La-doped STO single crystal</t>
    <phoneticPr fontId="1"/>
  </si>
  <si>
    <t>S(V/K)</t>
    <phoneticPr fontId="1"/>
  </si>
  <si>
    <t>PF (μW/cmK)</t>
    <phoneticPr fontId="1"/>
  </si>
  <si>
    <t>ZT</t>
    <phoneticPr fontId="1"/>
  </si>
  <si>
    <t>PF</t>
    <phoneticPr fontId="1"/>
  </si>
  <si>
    <t>S(microV/K)</t>
    <phoneticPr fontId="1"/>
  </si>
  <si>
    <t>simga (S/m)</t>
    <phoneticPr fontId="1"/>
  </si>
  <si>
    <t>PF (μW/cmK2)</t>
    <phoneticPr fontId="1"/>
  </si>
  <si>
    <t>k (W/mK)</t>
    <phoneticPr fontId="1"/>
  </si>
  <si>
    <t>L (WOhmK-2)</t>
    <phoneticPr fontId="1"/>
  </si>
  <si>
    <t>kele (W/mK)</t>
    <phoneticPr fontId="1"/>
  </si>
  <si>
    <t>klat (W/mK)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</si>
</sst>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ECE6-5E87-4548-ACDB-563A5EE64B77}">
  <dimension ref="A1:K10"/>
  <sheetViews>
    <sheetView workbookViewId="0">
      <selection activeCell="B2" sqref="B2:B10"/>
    </sheetView>
  </sheetViews>
  <sheetFormatPr defaultRowHeight="18.75" x14ac:dyDescent="0.4"/>
  <cols>
    <col min="1" max="1" width="60.5" customWidth="1"/>
    <col min="3" max="4" width="15" customWidth="1"/>
    <col min="5" max="5" width="12.125" customWidth="1"/>
    <col min="6" max="6" width="13.375" customWidth="1"/>
    <col min="7" max="7" width="15.75" customWidth="1"/>
  </cols>
  <sheetData>
    <row r="1" spans="1:11" x14ac:dyDescent="0.4">
      <c r="A1" t="s">
        <v>4</v>
      </c>
      <c r="B1" t="s">
        <v>0</v>
      </c>
      <c r="C1" t="s">
        <v>1</v>
      </c>
      <c r="D1" t="s">
        <v>11</v>
      </c>
      <c r="E1" t="s">
        <v>2</v>
      </c>
      <c r="F1" t="s">
        <v>3</v>
      </c>
      <c r="G1" t="s">
        <v>5</v>
      </c>
      <c r="H1" t="s">
        <v>7</v>
      </c>
      <c r="I1" t="s">
        <v>8</v>
      </c>
      <c r="J1" t="s">
        <v>8</v>
      </c>
      <c r="K1" t="s">
        <v>14</v>
      </c>
    </row>
    <row r="2" spans="1:11" x14ac:dyDescent="0.4">
      <c r="A2" t="s">
        <v>6</v>
      </c>
      <c r="B2">
        <v>306.60000000000002</v>
      </c>
      <c r="C2">
        <v>-101.6</v>
      </c>
      <c r="D2">
        <f>C2/1000000</f>
        <v>-1.0159999999999999E-4</v>
      </c>
      <c r="E2">
        <v>38430</v>
      </c>
      <c r="F2">
        <f>E2/100</f>
        <v>384.3</v>
      </c>
      <c r="G2">
        <v>5.875</v>
      </c>
      <c r="H2">
        <v>6.7440000000000005E-5</v>
      </c>
      <c r="I2">
        <f>H2*B2</f>
        <v>2.0677104000000002E-2</v>
      </c>
      <c r="J2">
        <f>D2^2*E2/G2*B2</f>
        <v>2.0702465993749784E-2</v>
      </c>
      <c r="K2">
        <f>E2*D2^2</f>
        <v>3.9669598079999994E-4</v>
      </c>
    </row>
    <row r="3" spans="1:11" x14ac:dyDescent="0.4">
      <c r="B3">
        <v>322.89999999999998</v>
      </c>
      <c r="C3">
        <v>-100.4</v>
      </c>
      <c r="D3">
        <f t="shared" ref="D3:D10" si="0">C3/1000000</f>
        <v>-1.004E-4</v>
      </c>
      <c r="E3">
        <v>43500</v>
      </c>
      <c r="F3">
        <f t="shared" ref="F3:F10" si="1">E3/100</f>
        <v>435</v>
      </c>
      <c r="G3">
        <v>5.7160000000000002</v>
      </c>
      <c r="H3">
        <v>7.4939999999999997E-5</v>
      </c>
      <c r="I3">
        <f t="shared" ref="I3:I10" si="2">H3*B3</f>
        <v>2.4198125999999997E-2</v>
      </c>
      <c r="J3">
        <f t="shared" ref="J3:J10" si="3">D3^2*E3/G3*B3</f>
        <v>2.4770370780965705E-2</v>
      </c>
      <c r="K3">
        <f t="shared" ref="K3:K10" si="4">E3*D3^2</f>
        <v>4.3848695999999999E-4</v>
      </c>
    </row>
    <row r="4" spans="1:11" x14ac:dyDescent="0.4">
      <c r="B4">
        <v>369.9</v>
      </c>
      <c r="C4">
        <v>-109.1</v>
      </c>
      <c r="D4">
        <f t="shared" si="0"/>
        <v>-1.091E-4</v>
      </c>
      <c r="E4">
        <v>54760</v>
      </c>
      <c r="F4">
        <f t="shared" si="1"/>
        <v>547.6</v>
      </c>
      <c r="G4">
        <v>5.5579999999999998</v>
      </c>
      <c r="H4">
        <v>1.236E-4</v>
      </c>
      <c r="I4">
        <f t="shared" si="2"/>
        <v>4.5719639999999999E-2</v>
      </c>
      <c r="J4">
        <f t="shared" si="3"/>
        <v>4.3378919428650589E-2</v>
      </c>
      <c r="K4">
        <f t="shared" si="4"/>
        <v>6.5179787560000002E-4</v>
      </c>
    </row>
    <row r="5" spans="1:11" x14ac:dyDescent="0.4">
      <c r="B5">
        <v>465.7</v>
      </c>
      <c r="C5">
        <v>-134.6</v>
      </c>
      <c r="D5">
        <f t="shared" si="0"/>
        <v>-1.3459999999999999E-4</v>
      </c>
      <c r="E5">
        <v>56730</v>
      </c>
      <c r="F5">
        <f t="shared" si="1"/>
        <v>567.29999999999995</v>
      </c>
      <c r="G5">
        <v>4.9320000000000004</v>
      </c>
      <c r="H5">
        <v>2.1350000000000001E-4</v>
      </c>
      <c r="I5">
        <f t="shared" si="2"/>
        <v>9.942695E-2</v>
      </c>
      <c r="J5">
        <f t="shared" si="3"/>
        <v>9.7047884611265178E-2</v>
      </c>
      <c r="K5">
        <f t="shared" si="4"/>
        <v>1.0277864867999998E-3</v>
      </c>
    </row>
    <row r="6" spans="1:11" x14ac:dyDescent="0.4">
      <c r="B6">
        <v>561.4</v>
      </c>
      <c r="C6">
        <v>-155.1</v>
      </c>
      <c r="D6">
        <f t="shared" si="0"/>
        <v>-1.551E-4</v>
      </c>
      <c r="E6">
        <v>43500</v>
      </c>
      <c r="F6">
        <f t="shared" si="1"/>
        <v>435</v>
      </c>
      <c r="G6">
        <v>4.3600000000000003</v>
      </c>
      <c r="H6">
        <v>2.4350000000000001E-4</v>
      </c>
      <c r="I6">
        <f t="shared" si="2"/>
        <v>0.13670089999999999</v>
      </c>
      <c r="J6">
        <f t="shared" si="3"/>
        <v>0.13474069142408254</v>
      </c>
      <c r="K6">
        <f t="shared" si="4"/>
        <v>1.046436435E-3</v>
      </c>
    </row>
    <row r="7" spans="1:11" x14ac:dyDescent="0.4">
      <c r="B7">
        <v>657.2</v>
      </c>
      <c r="C7">
        <v>-173.8</v>
      </c>
      <c r="D7">
        <f t="shared" si="0"/>
        <v>-1.7380000000000002E-4</v>
      </c>
      <c r="E7">
        <v>31620</v>
      </c>
      <c r="F7">
        <f t="shared" si="1"/>
        <v>316.2</v>
      </c>
      <c r="G7">
        <v>3.9380000000000002</v>
      </c>
      <c r="H7">
        <v>2.474E-4</v>
      </c>
      <c r="I7">
        <f t="shared" si="2"/>
        <v>0.16259128</v>
      </c>
      <c r="J7">
        <f t="shared" si="3"/>
        <v>0.15939814125854754</v>
      </c>
      <c r="K7">
        <f t="shared" si="4"/>
        <v>9.5512763280000018E-4</v>
      </c>
    </row>
    <row r="8" spans="1:11" x14ac:dyDescent="0.4">
      <c r="B8">
        <v>754.8</v>
      </c>
      <c r="C8">
        <v>-188.7</v>
      </c>
      <c r="D8">
        <f t="shared" si="0"/>
        <v>-1.8869999999999998E-4</v>
      </c>
      <c r="E8">
        <v>23400</v>
      </c>
      <c r="F8">
        <f t="shared" si="1"/>
        <v>234</v>
      </c>
      <c r="G8">
        <v>3.6429999999999998</v>
      </c>
      <c r="H8">
        <v>2.3250000000000001E-4</v>
      </c>
      <c r="I8">
        <f t="shared" si="2"/>
        <v>0.17549100000000001</v>
      </c>
      <c r="J8">
        <f t="shared" si="3"/>
        <v>0.17263640275618988</v>
      </c>
      <c r="K8">
        <f t="shared" si="4"/>
        <v>8.3321994599999975E-4</v>
      </c>
    </row>
    <row r="9" spans="1:11" x14ac:dyDescent="0.4">
      <c r="B9">
        <v>852.4</v>
      </c>
      <c r="C9">
        <v>-203</v>
      </c>
      <c r="D9">
        <f t="shared" si="0"/>
        <v>-2.03E-4</v>
      </c>
      <c r="E9">
        <v>17630</v>
      </c>
      <c r="F9">
        <f t="shared" si="1"/>
        <v>176.3</v>
      </c>
      <c r="G9">
        <v>3.411</v>
      </c>
      <c r="H9">
        <v>2.14E-4</v>
      </c>
      <c r="I9">
        <f t="shared" si="2"/>
        <v>0.18241359999999998</v>
      </c>
      <c r="J9">
        <f t="shared" si="3"/>
        <v>0.18155412040691879</v>
      </c>
      <c r="K9">
        <f t="shared" si="4"/>
        <v>7.2651467000000008E-4</v>
      </c>
    </row>
    <row r="10" spans="1:11" x14ac:dyDescent="0.4">
      <c r="B10">
        <v>950</v>
      </c>
      <c r="C10">
        <v>-214.2</v>
      </c>
      <c r="D10">
        <f t="shared" si="0"/>
        <v>-2.1419999999999998E-4</v>
      </c>
      <c r="E10">
        <v>2259</v>
      </c>
      <c r="F10">
        <f t="shared" si="1"/>
        <v>22.59</v>
      </c>
      <c r="G10">
        <v>3.2330000000000001</v>
      </c>
      <c r="H10">
        <v>3.095E-5</v>
      </c>
      <c r="I10">
        <f t="shared" si="2"/>
        <v>2.9402500000000002E-2</v>
      </c>
      <c r="J10">
        <f t="shared" si="3"/>
        <v>3.0456014080420653E-2</v>
      </c>
      <c r="K10">
        <f t="shared" si="4"/>
        <v>1.0364662475999998E-4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C0FF-02CF-4F06-8C56-9EC0F62F8F34}">
  <dimension ref="A1:P31"/>
  <sheetViews>
    <sheetView topLeftCell="B1" workbookViewId="0">
      <selection activeCell="P2" sqref="P2:P10"/>
    </sheetView>
  </sheetViews>
  <sheetFormatPr defaultRowHeight="18.75" x14ac:dyDescent="0.4"/>
  <cols>
    <col min="7" max="8" width="14.25" customWidth="1"/>
    <col min="9" max="10" width="15.375" customWidth="1"/>
    <col min="11" max="11" width="14.75" bestFit="1" customWidth="1"/>
    <col min="12" max="12" width="14.75" customWidth="1"/>
    <col min="14" max="14" width="15" customWidth="1"/>
    <col min="15" max="15" width="13" customWidth="1"/>
  </cols>
  <sheetData>
    <row r="1" spans="1:16" x14ac:dyDescent="0.4">
      <c r="A1" t="s">
        <v>9</v>
      </c>
      <c r="F1" t="s">
        <v>0</v>
      </c>
      <c r="G1" t="s">
        <v>1</v>
      </c>
      <c r="H1" t="s">
        <v>11</v>
      </c>
      <c r="I1" t="s">
        <v>3</v>
      </c>
      <c r="J1" t="s">
        <v>2</v>
      </c>
      <c r="K1" t="s">
        <v>5</v>
      </c>
      <c r="L1" t="s">
        <v>12</v>
      </c>
      <c r="M1" t="s">
        <v>13</v>
      </c>
      <c r="N1" t="s">
        <v>19</v>
      </c>
      <c r="O1" t="s">
        <v>20</v>
      </c>
      <c r="P1" t="s">
        <v>21</v>
      </c>
    </row>
    <row r="2" spans="1:16" x14ac:dyDescent="0.4">
      <c r="A2" t="s">
        <v>10</v>
      </c>
      <c r="F2">
        <v>300</v>
      </c>
      <c r="G2">
        <v>-150</v>
      </c>
      <c r="H2">
        <f>G2/1000000</f>
        <v>-1.4999999999999999E-4</v>
      </c>
      <c r="I2">
        <v>1000</v>
      </c>
      <c r="J2">
        <f>I2*100</f>
        <v>100000</v>
      </c>
      <c r="K2">
        <v>9.1</v>
      </c>
      <c r="L2">
        <f>G2^2*I2/1000000</f>
        <v>22.5</v>
      </c>
      <c r="M2">
        <f>H2^2*F2*J2/K2</f>
        <v>7.4175824175824176E-2</v>
      </c>
      <c r="N2">
        <f>(1.5+EXP(G2/116))*0.00000001</f>
        <v>1.7744178187026083E-8</v>
      </c>
      <c r="O2">
        <f>N2*J2*F2</f>
        <v>0.53232534561078249</v>
      </c>
      <c r="P2">
        <f>K2-O2</f>
        <v>8.5676746543892168</v>
      </c>
    </row>
    <row r="3" spans="1:16" x14ac:dyDescent="0.4">
      <c r="F3">
        <v>347</v>
      </c>
      <c r="G3">
        <v>-154.4</v>
      </c>
      <c r="H3">
        <f t="shared" ref="H3:H17" si="0">G3/1000000</f>
        <v>-1.5440000000000001E-4</v>
      </c>
      <c r="I3">
        <v>990</v>
      </c>
      <c r="J3">
        <f t="shared" ref="J3:J17" si="1">I3*100</f>
        <v>99000</v>
      </c>
      <c r="K3">
        <v>7.2009999999999996</v>
      </c>
      <c r="L3">
        <f t="shared" ref="L3:L10" si="2">G3^2*I3/1000000</f>
        <v>23.600966400000001</v>
      </c>
      <c r="M3">
        <f t="shared" ref="M3:M10" si="3">H3^2*F3*J3/K3</f>
        <v>0.1137277508790446</v>
      </c>
      <c r="N3">
        <f t="shared" ref="N3:N10" si="4">(1.5+EXP(G3/116))*0.00000001</f>
        <v>1.7642038055999521E-8</v>
      </c>
      <c r="O3">
        <f>N3*J3*F3</f>
        <v>0.60605693333775157</v>
      </c>
      <c r="P3">
        <f t="shared" ref="P3:P10" si="5">K3-O3</f>
        <v>6.5949430666622479</v>
      </c>
    </row>
    <row r="4" spans="1:16" x14ac:dyDescent="0.4">
      <c r="F4">
        <v>392.2</v>
      </c>
      <c r="G4">
        <v>-170.2</v>
      </c>
      <c r="H4">
        <f t="shared" si="0"/>
        <v>-1.7019999999999999E-4</v>
      </c>
      <c r="I4">
        <v>711.7</v>
      </c>
      <c r="J4">
        <f t="shared" si="1"/>
        <v>71170</v>
      </c>
      <c r="K4">
        <v>6.157</v>
      </c>
      <c r="L4">
        <f t="shared" si="2"/>
        <v>20.616554067999999</v>
      </c>
      <c r="M4">
        <f t="shared" si="3"/>
        <v>0.1313271480505051</v>
      </c>
      <c r="N4">
        <f t="shared" si="4"/>
        <v>1.7305606380573719E-8</v>
      </c>
      <c r="O4">
        <f t="shared" ref="O4:O10" si="6">N4*J4*F4</f>
        <v>0.48304921039455029</v>
      </c>
      <c r="P4">
        <f t="shared" si="5"/>
        <v>5.67395078960545</v>
      </c>
    </row>
    <row r="5" spans="1:16" x14ac:dyDescent="0.4">
      <c r="F5">
        <v>440.3</v>
      </c>
      <c r="G5">
        <v>-186</v>
      </c>
      <c r="H5">
        <f t="shared" si="0"/>
        <v>-1.8599999999999999E-4</v>
      </c>
      <c r="I5">
        <v>539.4</v>
      </c>
      <c r="J5">
        <f t="shared" si="1"/>
        <v>53940</v>
      </c>
      <c r="K5">
        <v>5.6580000000000004</v>
      </c>
      <c r="L5">
        <f t="shared" si="2"/>
        <v>18.661082399999998</v>
      </c>
      <c r="M5">
        <f t="shared" si="3"/>
        <v>0.14521870945068929</v>
      </c>
      <c r="N5">
        <f t="shared" si="4"/>
        <v>1.7012015220625271E-8</v>
      </c>
      <c r="O5">
        <f t="shared" si="6"/>
        <v>0.40403165287053211</v>
      </c>
      <c r="P5">
        <f t="shared" si="5"/>
        <v>5.2539683471294687</v>
      </c>
    </row>
    <row r="6" spans="1:16" x14ac:dyDescent="0.4">
      <c r="F6">
        <v>494</v>
      </c>
      <c r="G6">
        <v>-200</v>
      </c>
      <c r="H6">
        <f t="shared" si="0"/>
        <v>-2.0000000000000001E-4</v>
      </c>
      <c r="I6">
        <v>417.8</v>
      </c>
      <c r="J6">
        <f t="shared" si="1"/>
        <v>41780</v>
      </c>
      <c r="K6">
        <v>5.1580000000000004</v>
      </c>
      <c r="L6">
        <f t="shared" si="2"/>
        <v>16.712</v>
      </c>
      <c r="M6">
        <f t="shared" si="3"/>
        <v>0.16005676618844511</v>
      </c>
      <c r="N6">
        <f t="shared" si="4"/>
        <v>1.6783267154561531E-8</v>
      </c>
      <c r="O6">
        <f t="shared" si="6"/>
        <v>0.34639522144848489</v>
      </c>
      <c r="P6">
        <f t="shared" si="5"/>
        <v>4.8116047785515157</v>
      </c>
    </row>
    <row r="7" spans="1:16" x14ac:dyDescent="0.4">
      <c r="F7">
        <v>547.70000000000005</v>
      </c>
      <c r="G7">
        <v>-214</v>
      </c>
      <c r="H7">
        <f t="shared" si="0"/>
        <v>-2.14E-4</v>
      </c>
      <c r="I7">
        <v>330.5</v>
      </c>
      <c r="J7">
        <f t="shared" si="1"/>
        <v>33050</v>
      </c>
      <c r="K7">
        <v>4.7839999999999998</v>
      </c>
      <c r="L7">
        <f t="shared" si="2"/>
        <v>15.135578000000001</v>
      </c>
      <c r="M7">
        <f t="shared" si="3"/>
        <v>0.17328085431856191</v>
      </c>
      <c r="N7">
        <f t="shared" si="4"/>
        <v>1.6580525689835347E-8</v>
      </c>
      <c r="O7">
        <f t="shared" si="6"/>
        <v>0.30013213706666919</v>
      </c>
      <c r="P7">
        <f t="shared" si="5"/>
        <v>4.4838678629333302</v>
      </c>
    </row>
    <row r="8" spans="1:16" x14ac:dyDescent="0.4">
      <c r="F8">
        <v>598.6</v>
      </c>
      <c r="G8">
        <v>-226.3</v>
      </c>
      <c r="H8">
        <f t="shared" si="0"/>
        <v>-2.263E-4</v>
      </c>
      <c r="I8">
        <v>267.2</v>
      </c>
      <c r="J8">
        <f t="shared" si="1"/>
        <v>26720</v>
      </c>
      <c r="K8">
        <v>4.4939999999999998</v>
      </c>
      <c r="L8">
        <f t="shared" si="2"/>
        <v>13.683763568</v>
      </c>
      <c r="M8">
        <f t="shared" si="3"/>
        <v>0.18226748713406318</v>
      </c>
      <c r="N8">
        <f t="shared" si="4"/>
        <v>1.6421514743760186E-8</v>
      </c>
      <c r="O8">
        <f t="shared" si="6"/>
        <v>0.26265542834842875</v>
      </c>
      <c r="P8">
        <f t="shared" si="5"/>
        <v>4.2313445716515714</v>
      </c>
    </row>
    <row r="9" spans="1:16" x14ac:dyDescent="0.4">
      <c r="F9">
        <v>646.6</v>
      </c>
      <c r="G9">
        <v>-236.8</v>
      </c>
      <c r="H9">
        <f t="shared" si="0"/>
        <v>-2.3680000000000001E-4</v>
      </c>
      <c r="I9">
        <v>220.6</v>
      </c>
      <c r="J9">
        <f t="shared" si="1"/>
        <v>22060</v>
      </c>
      <c r="K9">
        <v>4.2460000000000004</v>
      </c>
      <c r="L9">
        <f t="shared" si="2"/>
        <v>12.369977344</v>
      </c>
      <c r="M9">
        <f t="shared" si="3"/>
        <v>0.18837558527155909</v>
      </c>
      <c r="N9">
        <f t="shared" si="4"/>
        <v>1.6298494845651556E-8</v>
      </c>
      <c r="O9">
        <f t="shared" si="6"/>
        <v>0.23248166528439443</v>
      </c>
      <c r="P9">
        <f t="shared" si="5"/>
        <v>4.0135183347156058</v>
      </c>
    </row>
    <row r="10" spans="1:16" x14ac:dyDescent="0.4">
      <c r="F10">
        <v>700.4</v>
      </c>
      <c r="G10">
        <v>-243.9</v>
      </c>
      <c r="H10">
        <f t="shared" si="0"/>
        <v>-2.4389999999999999E-4</v>
      </c>
      <c r="I10">
        <v>190.2</v>
      </c>
      <c r="J10">
        <f t="shared" si="1"/>
        <v>19020</v>
      </c>
      <c r="K10">
        <v>3.956</v>
      </c>
      <c r="L10">
        <f t="shared" si="2"/>
        <v>11.314467342</v>
      </c>
      <c r="M10">
        <f t="shared" si="3"/>
        <v>0.20031984141397366</v>
      </c>
      <c r="N10">
        <f t="shared" si="4"/>
        <v>1.6221401397637333E-8</v>
      </c>
      <c r="O10">
        <f t="shared" si="6"/>
        <v>0.21609515062997664</v>
      </c>
      <c r="P10">
        <f t="shared" si="5"/>
        <v>3.7399048493700233</v>
      </c>
    </row>
    <row r="11" spans="1:16" x14ac:dyDescent="0.4">
      <c r="F11">
        <v>754.1</v>
      </c>
      <c r="G11">
        <v>-252.6</v>
      </c>
      <c r="H11">
        <f t="shared" si="0"/>
        <v>-2.5260000000000001E-4</v>
      </c>
      <c r="I11">
        <v>171.1</v>
      </c>
      <c r="J11">
        <f t="shared" si="1"/>
        <v>17110</v>
      </c>
    </row>
    <row r="12" spans="1:16" x14ac:dyDescent="0.4">
      <c r="F12">
        <v>802.1</v>
      </c>
      <c r="G12">
        <v>-261.39999999999998</v>
      </c>
      <c r="H12">
        <f t="shared" si="0"/>
        <v>-2.6139999999999996E-4</v>
      </c>
      <c r="I12">
        <v>150.6</v>
      </c>
      <c r="J12">
        <f t="shared" si="1"/>
        <v>15060</v>
      </c>
    </row>
    <row r="13" spans="1:16" x14ac:dyDescent="0.4">
      <c r="F13">
        <v>853</v>
      </c>
      <c r="G13">
        <v>-266.7</v>
      </c>
      <c r="H13">
        <f t="shared" si="0"/>
        <v>-2.6669999999999998E-4</v>
      </c>
      <c r="I13">
        <v>129.80000000000001</v>
      </c>
      <c r="J13">
        <f t="shared" si="1"/>
        <v>12980.000000000002</v>
      </c>
    </row>
    <row r="14" spans="1:16" x14ac:dyDescent="0.4">
      <c r="F14">
        <v>903.9</v>
      </c>
      <c r="G14">
        <v>-275.39999999999998</v>
      </c>
      <c r="H14">
        <f t="shared" si="0"/>
        <v>-2.7539999999999997E-4</v>
      </c>
      <c r="I14">
        <v>116.8</v>
      </c>
      <c r="J14">
        <f t="shared" si="1"/>
        <v>11680</v>
      </c>
    </row>
    <row r="15" spans="1:16" x14ac:dyDescent="0.4">
      <c r="F15">
        <v>954.8</v>
      </c>
      <c r="G15">
        <v>-282.5</v>
      </c>
      <c r="H15">
        <f t="shared" si="0"/>
        <v>-2.8249999999999998E-4</v>
      </c>
      <c r="I15">
        <v>105.1</v>
      </c>
      <c r="J15">
        <f t="shared" si="1"/>
        <v>10510</v>
      </c>
    </row>
    <row r="16" spans="1:16" x14ac:dyDescent="0.4">
      <c r="F16">
        <v>1000</v>
      </c>
      <c r="G16">
        <v>-289.5</v>
      </c>
      <c r="H16">
        <f t="shared" si="0"/>
        <v>-2.8949999999999999E-4</v>
      </c>
      <c r="I16">
        <v>94.54</v>
      </c>
      <c r="J16">
        <f t="shared" si="1"/>
        <v>9454</v>
      </c>
    </row>
    <row r="17" spans="2:10" x14ac:dyDescent="0.4">
      <c r="F17">
        <v>1051</v>
      </c>
      <c r="G17">
        <v>-293</v>
      </c>
      <c r="H17">
        <f t="shared" si="0"/>
        <v>-2.9300000000000002E-4</v>
      </c>
      <c r="I17">
        <v>81.489999999999995</v>
      </c>
      <c r="J17">
        <f t="shared" si="1"/>
        <v>8148.9999999999991</v>
      </c>
    </row>
    <row r="22" spans="2:10" x14ac:dyDescent="0.4">
      <c r="B22" t="s">
        <v>0</v>
      </c>
      <c r="C22" t="s">
        <v>8</v>
      </c>
      <c r="D22" t="s">
        <v>0</v>
      </c>
      <c r="E22" t="s">
        <v>5</v>
      </c>
    </row>
    <row r="23" spans="2:10" x14ac:dyDescent="0.4">
      <c r="B23">
        <v>300</v>
      </c>
      <c r="C23">
        <v>0.08</v>
      </c>
      <c r="D23">
        <v>379.8</v>
      </c>
      <c r="E23">
        <v>6.4169999999999998</v>
      </c>
    </row>
    <row r="24" spans="2:10" x14ac:dyDescent="0.4">
      <c r="B24">
        <v>352.5</v>
      </c>
      <c r="C24">
        <v>0.1336</v>
      </c>
      <c r="D24">
        <v>478.9</v>
      </c>
      <c r="E24">
        <v>5.2919999999999998</v>
      </c>
    </row>
    <row r="25" spans="2:10" x14ac:dyDescent="0.4">
      <c r="B25">
        <v>443.3</v>
      </c>
      <c r="C25">
        <v>0.15590000000000001</v>
      </c>
      <c r="D25">
        <v>577.9</v>
      </c>
      <c r="E25">
        <v>4.625</v>
      </c>
    </row>
    <row r="26" spans="2:10" x14ac:dyDescent="0.4">
      <c r="B26">
        <v>548.4</v>
      </c>
      <c r="C26">
        <v>0.18440000000000001</v>
      </c>
      <c r="D26">
        <v>679.5</v>
      </c>
      <c r="E26">
        <v>3.9580000000000002</v>
      </c>
    </row>
    <row r="27" spans="2:10" x14ac:dyDescent="0.4">
      <c r="B27">
        <v>646.29999999999995</v>
      </c>
      <c r="C27">
        <v>0.21210000000000001</v>
      </c>
      <c r="D27">
        <v>781</v>
      </c>
      <c r="E27">
        <v>3.625</v>
      </c>
    </row>
    <row r="28" spans="2:10" x14ac:dyDescent="0.4">
      <c r="B28">
        <v>751.3</v>
      </c>
      <c r="C28">
        <v>0.22409999999999999</v>
      </c>
      <c r="D28">
        <v>880.1</v>
      </c>
      <c r="E28">
        <v>3.4169999999999998</v>
      </c>
    </row>
    <row r="29" spans="2:10" x14ac:dyDescent="0.4">
      <c r="B29">
        <v>851.6</v>
      </c>
      <c r="C29">
        <v>0.23669999999999999</v>
      </c>
      <c r="D29">
        <v>979.2</v>
      </c>
      <c r="E29">
        <v>3.125</v>
      </c>
    </row>
    <row r="30" spans="2:10" x14ac:dyDescent="0.4">
      <c r="B30">
        <v>956.7</v>
      </c>
      <c r="C30">
        <v>0.26090000000000002</v>
      </c>
      <c r="D30">
        <v>1081</v>
      </c>
      <c r="E30">
        <v>2.9169999999999998</v>
      </c>
    </row>
    <row r="31" spans="2:10" x14ac:dyDescent="0.4">
      <c r="B31">
        <v>1047</v>
      </c>
      <c r="C31">
        <v>0.25679999999999997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8175-B75F-430C-917C-432651293475}">
  <dimension ref="A1:K29"/>
  <sheetViews>
    <sheetView tabSelected="1" workbookViewId="0">
      <selection activeCell="H12" sqref="H12"/>
    </sheetView>
  </sheetViews>
  <sheetFormatPr defaultRowHeight="18.75" x14ac:dyDescent="0.4"/>
  <cols>
    <col min="2" max="2" width="16.125" customWidth="1"/>
    <col min="3" max="3" width="20.375" customWidth="1"/>
    <col min="4" max="4" width="16.125" customWidth="1"/>
    <col min="5" max="5" width="13.75" customWidth="1"/>
    <col min="6" max="6" width="18.75" customWidth="1"/>
    <col min="9" max="9" width="13.375" bestFit="1" customWidth="1"/>
    <col min="10" max="10" width="13.5" customWidth="1"/>
  </cols>
  <sheetData>
    <row r="1" spans="1:11" x14ac:dyDescent="0.4">
      <c r="A1" s="1" t="s">
        <v>0</v>
      </c>
      <c r="B1" t="s">
        <v>15</v>
      </c>
      <c r="C1" s="1" t="s">
        <v>11</v>
      </c>
      <c r="D1" s="1" t="s">
        <v>3</v>
      </c>
      <c r="E1" t="s">
        <v>16</v>
      </c>
      <c r="F1" t="s">
        <v>17</v>
      </c>
      <c r="G1" s="1" t="s">
        <v>18</v>
      </c>
      <c r="H1" t="s">
        <v>8</v>
      </c>
      <c r="I1" t="s">
        <v>19</v>
      </c>
      <c r="J1" t="s">
        <v>20</v>
      </c>
      <c r="K1" t="s">
        <v>21</v>
      </c>
    </row>
    <row r="2" spans="1:11" x14ac:dyDescent="0.4">
      <c r="A2" s="1">
        <v>301</v>
      </c>
      <c r="B2">
        <v>62.190240000000003</v>
      </c>
      <c r="C2" s="1">
        <f>B2/1000000</f>
        <v>6.2190240000000002E-5</v>
      </c>
      <c r="D2" s="1">
        <v>786.84540000000004</v>
      </c>
      <c r="E2">
        <f>D2*100</f>
        <v>78684.540000000008</v>
      </c>
      <c r="F2">
        <f>C2^2*D2/0.000001</f>
        <v>3.0432236886676671</v>
      </c>
      <c r="G2" s="1">
        <v>6.7536399999999999</v>
      </c>
      <c r="H2">
        <f>C2^2*E2*A2/G2</f>
        <v>1.356320932547438E-2</v>
      </c>
      <c r="I2">
        <f>(1.5+EXP(-B2/116))*0.00000001</f>
        <v>2.08501209390582E-8</v>
      </c>
      <c r="J2">
        <f>I2*E2*A2</f>
        <v>0.49381523468528299</v>
      </c>
      <c r="K2">
        <f>G2-J2</f>
        <v>6.2598247653147165</v>
      </c>
    </row>
    <row r="3" spans="1:11" x14ac:dyDescent="0.4">
      <c r="A3" s="1">
        <v>323</v>
      </c>
      <c r="B3">
        <v>69.183539999999994</v>
      </c>
      <c r="C3" s="1">
        <f t="shared" ref="C3:C29" si="0">B3/1000000</f>
        <v>6.9183539999999988E-5</v>
      </c>
      <c r="D3" s="1">
        <v>934.31489999999997</v>
      </c>
      <c r="E3">
        <f t="shared" ref="E3:E29" si="1">D3*100</f>
        <v>93431.489999999991</v>
      </c>
      <c r="F3">
        <f t="shared" ref="F3:F29" si="2">C3^2*D3/0.000001</f>
        <v>4.4719695267330755</v>
      </c>
      <c r="G3" s="1">
        <v>6.5334500000000002</v>
      </c>
      <c r="H3">
        <f t="shared" ref="H3:H10" si="3">C3^2*E3*A3/G3</f>
        <v>2.2108474957867334E-2</v>
      </c>
      <c r="I3">
        <f t="shared" ref="I3:I10" si="4">(1.5+EXP(-B3/116))*0.00000001</f>
        <v>2.0507855056361338E-8</v>
      </c>
      <c r="J3">
        <f t="shared" ref="J3:J10" si="5">I3*E3*A3</f>
        <v>0.61889366384221922</v>
      </c>
      <c r="K3">
        <f t="shared" ref="K3:K10" si="6">G3-J3</f>
        <v>5.9145563361577809</v>
      </c>
    </row>
    <row r="4" spans="1:11" x14ac:dyDescent="0.4">
      <c r="A4" s="1">
        <v>373</v>
      </c>
      <c r="B4">
        <v>75.124769999999998</v>
      </c>
      <c r="C4" s="1">
        <f t="shared" si="0"/>
        <v>7.5124769999999994E-5</v>
      </c>
      <c r="D4" s="1">
        <v>1194.25</v>
      </c>
      <c r="E4">
        <f t="shared" si="1"/>
        <v>119425</v>
      </c>
      <c r="F4">
        <f t="shared" si="2"/>
        <v>6.7400258274250504</v>
      </c>
      <c r="G4" s="1">
        <v>6.0990700000000002</v>
      </c>
      <c r="H4">
        <f t="shared" si="3"/>
        <v>4.1219884894410849E-2</v>
      </c>
      <c r="I4">
        <f t="shared" si="4"/>
        <v>2.0232858909849024E-8</v>
      </c>
      <c r="J4">
        <f t="shared" si="5"/>
        <v>0.90128332239015241</v>
      </c>
      <c r="K4">
        <f t="shared" si="6"/>
        <v>5.197786677609848</v>
      </c>
    </row>
    <row r="5" spans="1:11" x14ac:dyDescent="0.4">
      <c r="A5" s="1">
        <v>423</v>
      </c>
      <c r="B5">
        <v>81.709689999999995</v>
      </c>
      <c r="C5" s="1">
        <f t="shared" si="0"/>
        <v>8.1709689999999994E-5</v>
      </c>
      <c r="D5" s="1">
        <v>1341.509</v>
      </c>
      <c r="E5">
        <f t="shared" si="1"/>
        <v>134150.9</v>
      </c>
      <c r="F5">
        <f t="shared" si="2"/>
        <v>8.9565492078815758</v>
      </c>
      <c r="G5" s="1">
        <v>5.87486</v>
      </c>
      <c r="H5">
        <f t="shared" si="3"/>
        <v>6.4488691048534025E-2</v>
      </c>
      <c r="I5">
        <f t="shared" si="4"/>
        <v>1.9944081544676449E-8</v>
      </c>
      <c r="J5">
        <f t="shared" si="5"/>
        <v>1.1317434748012043</v>
      </c>
      <c r="K5">
        <f t="shared" si="6"/>
        <v>4.7431165251987952</v>
      </c>
    </row>
    <row r="6" spans="1:11" x14ac:dyDescent="0.4">
      <c r="A6" s="1">
        <v>473</v>
      </c>
      <c r="B6">
        <v>90.561809999999994</v>
      </c>
      <c r="C6" s="1">
        <f t="shared" si="0"/>
        <v>9.0561809999999991E-5</v>
      </c>
      <c r="D6" s="1">
        <v>1333.8109999999999</v>
      </c>
      <c r="E6">
        <f t="shared" si="1"/>
        <v>133381.1</v>
      </c>
      <c r="F6">
        <f t="shared" si="2"/>
        <v>10.939172795824755</v>
      </c>
      <c r="G6" s="1">
        <v>5.52034</v>
      </c>
      <c r="H6">
        <f t="shared" si="3"/>
        <v>9.3730254521009762E-2</v>
      </c>
      <c r="I6">
        <f t="shared" si="4"/>
        <v>1.9580828304903978E-8</v>
      </c>
      <c r="J6">
        <f t="shared" si="5"/>
        <v>1.2353399738176949</v>
      </c>
      <c r="K6">
        <f t="shared" si="6"/>
        <v>4.2850000261823054</v>
      </c>
    </row>
    <row r="7" spans="1:11" x14ac:dyDescent="0.4">
      <c r="A7" s="1">
        <v>523</v>
      </c>
      <c r="B7">
        <v>100.9532</v>
      </c>
      <c r="C7" s="1">
        <f t="shared" si="0"/>
        <v>1.0095319999999999E-4</v>
      </c>
      <c r="D7" s="1">
        <v>1231.2239999999999</v>
      </c>
      <c r="E7">
        <f t="shared" si="1"/>
        <v>123122.4</v>
      </c>
      <c r="F7">
        <f t="shared" si="2"/>
        <v>12.548079221469653</v>
      </c>
      <c r="G7" s="1">
        <v>5.1598699999999997</v>
      </c>
      <c r="H7">
        <f t="shared" si="3"/>
        <v>0.12718625532869296</v>
      </c>
      <c r="I7">
        <f t="shared" si="4"/>
        <v>1.9188316595823662E-8</v>
      </c>
      <c r="J7">
        <f t="shared" si="5"/>
        <v>1.2355935622172851</v>
      </c>
      <c r="K7">
        <f t="shared" si="6"/>
        <v>3.9242764377827148</v>
      </c>
    </row>
    <row r="8" spans="1:11" x14ac:dyDescent="0.4">
      <c r="A8" s="1">
        <v>573</v>
      </c>
      <c r="B8">
        <v>111.0842</v>
      </c>
      <c r="C8" s="1">
        <f t="shared" si="0"/>
        <v>1.110842E-4</v>
      </c>
      <c r="D8" s="1">
        <v>1099.0730000000001</v>
      </c>
      <c r="E8">
        <f t="shared" si="1"/>
        <v>109907.3</v>
      </c>
      <c r="F8">
        <f t="shared" si="2"/>
        <v>13.562230537177106</v>
      </c>
      <c r="G8" s="1">
        <v>4.8258000000000001</v>
      </c>
      <c r="H8">
        <f t="shared" si="3"/>
        <v>0.16103357159025405</v>
      </c>
      <c r="I8">
        <f t="shared" si="4"/>
        <v>1.8838043299084277E-8</v>
      </c>
      <c r="J8">
        <f t="shared" si="5"/>
        <v>1.1863612469115603</v>
      </c>
      <c r="K8">
        <f t="shared" si="6"/>
        <v>3.6394387530884398</v>
      </c>
    </row>
    <row r="9" spans="1:11" x14ac:dyDescent="0.4">
      <c r="A9" s="1">
        <v>623</v>
      </c>
      <c r="B9">
        <v>119.1957</v>
      </c>
      <c r="C9" s="1">
        <f t="shared" si="0"/>
        <v>1.1919570000000001E-4</v>
      </c>
      <c r="D9" s="1">
        <v>954.76160000000004</v>
      </c>
      <c r="E9">
        <f t="shared" si="1"/>
        <v>95476.160000000003</v>
      </c>
      <c r="F9">
        <f t="shared" si="2"/>
        <v>13.564885132666154</v>
      </c>
      <c r="G9" s="1">
        <v>4.5454999999999997</v>
      </c>
      <c r="H9">
        <f t="shared" si="3"/>
        <v>0.18591845644375787</v>
      </c>
      <c r="I9">
        <f t="shared" si="4"/>
        <v>1.857883008484952E-8</v>
      </c>
      <c r="J9">
        <f t="shared" si="5"/>
        <v>1.1050994254136037</v>
      </c>
      <c r="K9">
        <f t="shared" si="6"/>
        <v>3.4404005745863957</v>
      </c>
    </row>
    <row r="10" spans="1:11" x14ac:dyDescent="0.4">
      <c r="A10" s="1">
        <v>673</v>
      </c>
      <c r="B10">
        <v>125.6601</v>
      </c>
      <c r="C10" s="1">
        <f t="shared" si="0"/>
        <v>1.2566009999999999E-4</v>
      </c>
      <c r="D10" s="1">
        <v>822.08280000000002</v>
      </c>
      <c r="E10">
        <f t="shared" si="1"/>
        <v>82208.28</v>
      </c>
      <c r="F10">
        <f t="shared" si="2"/>
        <v>12.98106617186083</v>
      </c>
      <c r="G10" s="1">
        <v>4.3278800000000004</v>
      </c>
      <c r="H10">
        <f t="shared" si="3"/>
        <v>0.20185997610059284</v>
      </c>
      <c r="I10">
        <f t="shared" si="4"/>
        <v>1.8384845859044625E-8</v>
      </c>
      <c r="J10">
        <f t="shared" si="5"/>
        <v>1.0171631522803228</v>
      </c>
      <c r="K10">
        <f t="shared" si="6"/>
        <v>3.3107168477196778</v>
      </c>
    </row>
    <row r="11" spans="1:11" x14ac:dyDescent="0.4">
      <c r="A11">
        <v>723</v>
      </c>
      <c r="B11">
        <v>135.6146</v>
      </c>
      <c r="C11">
        <f t="shared" si="0"/>
        <v>1.3561460000000001E-4</v>
      </c>
      <c r="D11">
        <v>708.47500000000002</v>
      </c>
      <c r="E11">
        <f t="shared" si="1"/>
        <v>70847.5</v>
      </c>
      <c r="F11">
        <f t="shared" si="2"/>
        <v>13.029790247950535</v>
      </c>
    </row>
    <row r="12" spans="1:11" x14ac:dyDescent="0.4">
      <c r="A12">
        <v>773</v>
      </c>
      <c r="B12">
        <v>146.35509999999999</v>
      </c>
      <c r="C12">
        <f t="shared" si="0"/>
        <v>1.4635509999999998E-4</v>
      </c>
      <c r="D12">
        <v>610.48090000000002</v>
      </c>
      <c r="E12">
        <f t="shared" si="1"/>
        <v>61048.090000000004</v>
      </c>
      <c r="F12">
        <f t="shared" si="2"/>
        <v>13.076388119741949</v>
      </c>
    </row>
    <row r="13" spans="1:11" x14ac:dyDescent="0.4">
      <c r="A13">
        <v>823</v>
      </c>
      <c r="B13">
        <v>150.70179999999999</v>
      </c>
      <c r="C13">
        <f t="shared" si="0"/>
        <v>1.5070179999999999E-4</v>
      </c>
      <c r="D13">
        <v>524.52279999999996</v>
      </c>
      <c r="E13">
        <f t="shared" si="1"/>
        <v>52452.28</v>
      </c>
      <c r="F13">
        <f t="shared" si="2"/>
        <v>11.91245436998091</v>
      </c>
    </row>
    <row r="14" spans="1:11" x14ac:dyDescent="0.4">
      <c r="A14">
        <v>873</v>
      </c>
      <c r="B14">
        <v>162.26599999999999</v>
      </c>
      <c r="C14">
        <f t="shared" si="0"/>
        <v>1.6226599999999999E-4</v>
      </c>
      <c r="D14">
        <v>453.89510000000001</v>
      </c>
      <c r="E14">
        <f t="shared" si="1"/>
        <v>45389.51</v>
      </c>
      <c r="F14">
        <f t="shared" si="2"/>
        <v>11.951173615500094</v>
      </c>
    </row>
    <row r="15" spans="1:11" x14ac:dyDescent="0.4">
      <c r="A15">
        <v>923</v>
      </c>
      <c r="B15">
        <v>169.67160000000001</v>
      </c>
      <c r="C15">
        <f t="shared" si="0"/>
        <v>1.6967160000000002E-4</v>
      </c>
      <c r="D15">
        <v>394.31169999999997</v>
      </c>
      <c r="E15">
        <f t="shared" si="1"/>
        <v>39431.17</v>
      </c>
      <c r="F15">
        <f t="shared" si="2"/>
        <v>11.351623387985217</v>
      </c>
    </row>
    <row r="16" spans="1:11" x14ac:dyDescent="0.4">
      <c r="A16">
        <v>973</v>
      </c>
      <c r="B16">
        <v>174.6327</v>
      </c>
      <c r="C16">
        <f t="shared" si="0"/>
        <v>1.746327E-4</v>
      </c>
      <c r="D16">
        <v>350.46719999999999</v>
      </c>
      <c r="E16">
        <f t="shared" si="1"/>
        <v>35046.720000000001</v>
      </c>
      <c r="F16">
        <f t="shared" si="2"/>
        <v>10.68805097038512</v>
      </c>
    </row>
    <row r="17" spans="1:6" x14ac:dyDescent="0.4">
      <c r="A17">
        <v>923</v>
      </c>
      <c r="B17">
        <v>165.374</v>
      </c>
      <c r="C17">
        <f t="shared" si="0"/>
        <v>1.6537400000000001E-4</v>
      </c>
      <c r="D17">
        <v>398.58949999999999</v>
      </c>
      <c r="E17">
        <f t="shared" si="1"/>
        <v>39858.949999999997</v>
      </c>
      <c r="F17">
        <f t="shared" si="2"/>
        <v>10.900848806694903</v>
      </c>
    </row>
    <row r="18" spans="1:6" x14ac:dyDescent="0.4">
      <c r="A18">
        <v>873</v>
      </c>
      <c r="B18">
        <v>157.64920000000001</v>
      </c>
      <c r="C18">
        <f t="shared" si="0"/>
        <v>1.5764920000000001E-4</v>
      </c>
      <c r="D18">
        <v>457.92599999999999</v>
      </c>
      <c r="E18">
        <f t="shared" si="1"/>
        <v>45792.6</v>
      </c>
      <c r="F18">
        <f t="shared" si="2"/>
        <v>11.380958637373835</v>
      </c>
    </row>
    <row r="19" spans="1:6" x14ac:dyDescent="0.4">
      <c r="A19">
        <v>823</v>
      </c>
      <c r="B19">
        <v>149.44470000000001</v>
      </c>
      <c r="C19">
        <f t="shared" si="0"/>
        <v>1.4944470000000001E-4</v>
      </c>
      <c r="D19">
        <v>531.58939999999996</v>
      </c>
      <c r="E19">
        <f t="shared" si="1"/>
        <v>53158.939999999995</v>
      </c>
      <c r="F19">
        <f t="shared" si="2"/>
        <v>11.872367941746049</v>
      </c>
    </row>
    <row r="20" spans="1:6" x14ac:dyDescent="0.4">
      <c r="A20">
        <v>773</v>
      </c>
      <c r="B20">
        <v>143.6191</v>
      </c>
      <c r="C20">
        <f t="shared" si="0"/>
        <v>1.436191E-4</v>
      </c>
      <c r="D20">
        <v>611.58150000000001</v>
      </c>
      <c r="E20">
        <f t="shared" si="1"/>
        <v>61158.15</v>
      </c>
      <c r="F20">
        <f t="shared" si="2"/>
        <v>12.614752713900927</v>
      </c>
    </row>
    <row r="21" spans="1:6" x14ac:dyDescent="0.4">
      <c r="A21">
        <v>723</v>
      </c>
      <c r="B21">
        <v>138.2336</v>
      </c>
      <c r="C21">
        <f t="shared" si="0"/>
        <v>1.3823359999999999E-4</v>
      </c>
      <c r="D21">
        <v>714.57740000000001</v>
      </c>
      <c r="E21">
        <f t="shared" si="1"/>
        <v>71457.740000000005</v>
      </c>
      <c r="F21">
        <f t="shared" si="2"/>
        <v>13.654522376802197</v>
      </c>
    </row>
    <row r="22" spans="1:6" x14ac:dyDescent="0.4">
      <c r="A22">
        <v>673</v>
      </c>
      <c r="B22">
        <v>125.94119999999999</v>
      </c>
      <c r="C22">
        <f t="shared" si="0"/>
        <v>1.2594120000000001E-4</v>
      </c>
      <c r="D22">
        <v>833.25980000000004</v>
      </c>
      <c r="E22">
        <f t="shared" si="1"/>
        <v>83325.98000000001</v>
      </c>
      <c r="F22">
        <f t="shared" si="2"/>
        <v>13.216488555333287</v>
      </c>
    </row>
    <row r="23" spans="1:6" x14ac:dyDescent="0.4">
      <c r="A23">
        <v>623</v>
      </c>
      <c r="B23">
        <v>117.8249</v>
      </c>
      <c r="C23">
        <f t="shared" si="0"/>
        <v>1.178249E-4</v>
      </c>
      <c r="D23">
        <v>971.48220000000003</v>
      </c>
      <c r="E23">
        <f t="shared" si="1"/>
        <v>97148.22</v>
      </c>
      <c r="F23">
        <f t="shared" si="2"/>
        <v>13.486802796614048</v>
      </c>
    </row>
    <row r="24" spans="1:6" x14ac:dyDescent="0.4">
      <c r="A24">
        <v>573</v>
      </c>
      <c r="B24">
        <v>109.578</v>
      </c>
      <c r="C24">
        <f t="shared" si="0"/>
        <v>1.09578E-4</v>
      </c>
      <c r="D24">
        <v>1119.884</v>
      </c>
      <c r="E24">
        <f t="shared" si="1"/>
        <v>111988.4</v>
      </c>
      <c r="F24">
        <f t="shared" si="2"/>
        <v>13.446825802862259</v>
      </c>
    </row>
    <row r="25" spans="1:6" x14ac:dyDescent="0.4">
      <c r="A25">
        <v>523</v>
      </c>
      <c r="B25">
        <v>98.371970000000005</v>
      </c>
      <c r="C25">
        <f t="shared" si="0"/>
        <v>9.8371970000000011E-5</v>
      </c>
      <c r="D25">
        <v>1257.3389999999999</v>
      </c>
      <c r="E25">
        <f t="shared" si="1"/>
        <v>125733.9</v>
      </c>
      <c r="F25">
        <f t="shared" si="2"/>
        <v>12.167325431552182</v>
      </c>
    </row>
    <row r="26" spans="1:6" x14ac:dyDescent="0.4">
      <c r="A26">
        <v>473</v>
      </c>
      <c r="B26">
        <v>90.879760000000005</v>
      </c>
      <c r="C26">
        <f t="shared" si="0"/>
        <v>9.0879760000000008E-5</v>
      </c>
      <c r="D26">
        <v>1360.3610000000001</v>
      </c>
      <c r="E26">
        <f t="shared" si="1"/>
        <v>136036.1</v>
      </c>
      <c r="F26">
        <f t="shared" si="2"/>
        <v>11.235399403825074</v>
      </c>
    </row>
    <row r="27" spans="1:6" x14ac:dyDescent="0.4">
      <c r="A27">
        <v>423</v>
      </c>
      <c r="B27">
        <v>84.894469999999998</v>
      </c>
      <c r="C27">
        <f t="shared" si="0"/>
        <v>8.4894469999999996E-5</v>
      </c>
      <c r="D27">
        <v>1368.442</v>
      </c>
      <c r="E27">
        <f t="shared" si="1"/>
        <v>136844.20000000001</v>
      </c>
      <c r="F27">
        <f t="shared" si="2"/>
        <v>9.86245870344084</v>
      </c>
    </row>
    <row r="28" spans="1:6" x14ac:dyDescent="0.4">
      <c r="A28">
        <v>373</v>
      </c>
      <c r="B28">
        <v>71.915040000000005</v>
      </c>
      <c r="C28">
        <f t="shared" si="0"/>
        <v>7.1915040000000008E-5</v>
      </c>
      <c r="D28">
        <v>1216.549</v>
      </c>
      <c r="E28">
        <f t="shared" si="1"/>
        <v>121654.9</v>
      </c>
      <c r="F28">
        <f t="shared" si="2"/>
        <v>6.291715244858179</v>
      </c>
    </row>
    <row r="29" spans="1:6" x14ac:dyDescent="0.4">
      <c r="A29">
        <v>323</v>
      </c>
      <c r="B29">
        <v>65.805440000000004</v>
      </c>
      <c r="C29">
        <f t="shared" si="0"/>
        <v>6.5805440000000001E-5</v>
      </c>
      <c r="D29">
        <v>968.80700000000002</v>
      </c>
      <c r="E29">
        <f t="shared" si="1"/>
        <v>96880.7</v>
      </c>
      <c r="F29">
        <f t="shared" si="2"/>
        <v>4.195279140957016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poly La-STO Muta J Alloy</vt:lpstr>
      <vt:lpstr>single crystal La-STO JAP ohta</vt:lpstr>
      <vt:lpstr>Komatsu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katase</cp:lastModifiedBy>
  <dcterms:created xsi:type="dcterms:W3CDTF">2022-09-09T05:03:17Z</dcterms:created>
  <dcterms:modified xsi:type="dcterms:W3CDTF">2022-10-28T08:38:14Z</dcterms:modified>
</cp:coreProperties>
</file>